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691bfe0b76041b4a/Documents/CHPC/CHPC FINANCE/2024-25/Audit/"/>
    </mc:Choice>
  </mc:AlternateContent>
  <xr:revisionPtr revIDLastSave="5" documentId="8_{A7245539-5E5A-4CBF-9619-310861ABFD0B}" xr6:coauthVersionLast="47" xr6:coauthVersionMax="47" xr10:uidLastSave="{F4E41699-2020-40E3-9943-4F6A38D67856}"/>
  <bookViews>
    <workbookView xWindow="-110" yWindow="-110" windowWidth="19420" windowHeight="10300" tabRatio="874" activeTab="6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15" i="10"/>
  <c r="D16" i="10"/>
  <c r="E34" i="11"/>
  <c r="C34" i="11"/>
  <c r="C40" i="11"/>
  <c r="B40" i="11"/>
  <c r="D39" i="11"/>
  <c r="D38" i="11"/>
  <c r="D37" i="11"/>
  <c r="C13" i="13"/>
  <c r="D13" i="13"/>
  <c r="D40" i="11" l="1"/>
  <c r="F20" i="14"/>
  <c r="F17" i="14"/>
  <c r="G21" i="14" s="1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J9" i="13" l="1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9" i="10"/>
  <c r="B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9" i="10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<sst xmlns="http://schemas.openxmlformats.org/spreadsheetml/2006/main" count="196" uniqueCount="109">
  <si>
    <t>Total</t>
  </si>
  <si>
    <t>Explanation (Ensure each explanation is quantified)</t>
  </si>
  <si>
    <t>Precept or rates and levies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</si>
  <si>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</si>
  <si>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</si>
  <si>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</si>
  <si>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</si>
  <si>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</si>
  <si>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</si>
  <si>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</si>
  <si>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</si>
  <si>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</si>
  <si>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</si>
  <si>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</si>
  <si>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</si>
  <si>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</si>
  <si>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</si>
  <si>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</si>
  <si>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</si>
  <si>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</si>
  <si>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</si>
  <si>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</si>
  <si>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</si>
  <si>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</si>
  <si>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</si>
  <si>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</si>
  <si>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</si>
  <si>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</si>
  <si>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</si>
  <si>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</si>
  <si>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</si>
  <si>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</si>
  <si>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</si>
  <si>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</si>
  <si>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</si>
  <si>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</si>
  <si>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</si>
  <si>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</si>
  <si>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</si>
  <si>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</si>
  <si>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</si>
  <si>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</si>
  <si>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</si>
  <si>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</si>
  <si>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</si>
  <si>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</si>
  <si>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</si>
  <si>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</si>
  <si>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</si>
  <si>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</si>
  <si>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</si>
  <si>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</si>
  <si>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</si>
  <si>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</si>
  <si>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</si>
  <si>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</si>
  <si>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</si>
  <si>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</si>
  <si>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</si>
  <si>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</si>
  <si>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</si>
  <si>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</si>
  <si>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</si>
  <si>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</si>
  <si>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</si>
  <si>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</si>
  <si>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</si>
  <si>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</si>
  <si>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Accounting statements 2024-25</t>
  </si>
  <si>
    <t>2024/25</t>
  </si>
  <si>
    <t>2024/25       £</t>
  </si>
  <si>
    <t>Audit</t>
  </si>
  <si>
    <t>Insurance</t>
  </si>
  <si>
    <t>Training</t>
  </si>
  <si>
    <t>Rent</t>
  </si>
  <si>
    <t>Increases in staff costs, audit, rent, IT, insurance, training and subsciptions. Previous year subsidised by reserves.</t>
  </si>
  <si>
    <t>Interest</t>
  </si>
  <si>
    <t>VAT rebate</t>
  </si>
  <si>
    <t>First year of VAT refund</t>
  </si>
  <si>
    <t>Locum Clerk in place at higher pay rate than previous Clerk</t>
  </si>
  <si>
    <t>Defibrillators</t>
  </si>
  <si>
    <t xml:space="preserve">Three new defibrillators installed in the Parish </t>
  </si>
  <si>
    <t>Grass Cutting</t>
  </si>
  <si>
    <t>Stationery</t>
  </si>
  <si>
    <t>Computer</t>
  </si>
  <si>
    <t>Donations</t>
  </si>
  <si>
    <t>Subs</t>
  </si>
  <si>
    <t>Continuity</t>
  </si>
  <si>
    <t>General Asset Maintenance</t>
  </si>
  <si>
    <t>Milegae</t>
  </si>
  <si>
    <t xml:space="preserve">New Clerk lives further away fron parish </t>
  </si>
  <si>
    <t>Event held in 2023/24</t>
  </si>
  <si>
    <t>Stone bench installed</t>
  </si>
  <si>
    <t>Limited assurance review</t>
  </si>
  <si>
    <t>Bus shelter</t>
  </si>
  <si>
    <t>Pinpoint presentation board</t>
  </si>
  <si>
    <t xml:space="preserve">Bench </t>
  </si>
  <si>
    <t>Laptop</t>
  </si>
  <si>
    <t>Dog waste bin</t>
  </si>
  <si>
    <t>Goal posts</t>
  </si>
  <si>
    <t>Finger Post</t>
  </si>
  <si>
    <t>Defibrillator</t>
  </si>
  <si>
    <t>Omitted from previous asset register</t>
  </si>
  <si>
    <t>New in 2024/25</t>
  </si>
  <si>
    <t>No</t>
  </si>
  <si>
    <t>Installed in 2021</t>
  </si>
  <si>
    <t>Yes</t>
  </si>
  <si>
    <t>Election</t>
  </si>
  <si>
    <t xml:space="preserve">Asset Maintenance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</si>
</sst>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7" fillId="0" borderId="2" xfId="0" applyFont="1" applyBorder="1"/>
    <xf numFmtId="0" fontId="0" fillId="0" borderId="3" xfId="0" applyBorder="1"/>
    <xf numFmtId="0" fontId="7" fillId="2" borderId="1" xfId="0" applyFont="1" applyFill="1" applyBorder="1"/>
    <xf numFmtId="0" fontId="20" fillId="0" borderId="0" xfId="0" applyFont="1"/>
    <xf numFmtId="0" fontId="20" fillId="0" borderId="1" xfId="0" applyFont="1" applyBorder="1"/>
    <xf numFmtId="0" fontId="20" fillId="2" borderId="1" xfId="0" applyFont="1" applyFill="1" applyBorder="1"/>
    <xf numFmtId="4" fontId="0" fillId="0" borderId="1" xfId="0" applyNumberFormat="1" applyBorder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6" fillId="0" borderId="2" xfId="0" applyFont="1" applyBorder="1"/>
    <xf numFmtId="0" fontId="8" fillId="0" borderId="2" xfId="0" applyFont="1" applyBorder="1"/>
    <xf numFmtId="0" fontId="8" fillId="0" borderId="3" xfId="0" applyFont="1" applyBorder="1"/>
  </cellXfs>
  <cellStyles count="3">
    <cellStyle name="Comma" xfId="2" builtinId="3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opLeftCell="A7" workbookViewId="0">
      <selection activeCell="D17" sqref="D17"/>
    </sheetView>
  </sheetViews>
  <sheetFormatPr defaultRowHeight="14.5" x14ac:dyDescent="0.35"/>
  <cols>
    <col min="1" max="1" width="4.1796875" customWidth="1"/>
    <col min="2" max="2" width="28.7265625" style="22" customWidth="1"/>
    <col min="3" max="6" width="16.54296875" customWidth="1"/>
    <col min="7" max="8" width="16.54296875" hidden="1" customWidth="1"/>
    <col min="9" max="9" width="77.1796875" style="24" customWidth="1"/>
    <col min="10" max="10" width="23.1796875" bestFit="1" customWidth="1"/>
  </cols>
  <sheetData>
    <row r="1" spans="2:10" ht="17.25" customHeight="1" x14ac:dyDescent="0.35">
      <c r="B1" s="26" t="s">
        <v>68</v>
      </c>
    </row>
    <row r="3" spans="2:10" ht="15" customHeight="1" x14ac:dyDescent="0.35">
      <c r="B3" s="85" t="s">
        <v>36</v>
      </c>
      <c r="C3" s="86"/>
      <c r="D3" s="86"/>
      <c r="E3" s="86"/>
      <c r="F3" s="86"/>
      <c r="G3" s="86"/>
      <c r="H3" s="86"/>
      <c r="I3" s="86"/>
    </row>
    <row r="4" spans="2:10" ht="15" customHeight="1" thickBot="1" x14ac:dyDescent="0.4"/>
    <row r="5" spans="2:10" ht="15" customHeight="1" x14ac:dyDescent="0.35">
      <c r="B5" s="27"/>
      <c r="C5" s="84" t="s">
        <v>13</v>
      </c>
      <c r="D5" s="84"/>
      <c r="E5" s="47"/>
      <c r="F5" s="47"/>
      <c r="G5" s="47"/>
      <c r="H5" s="47"/>
      <c r="I5" s="37" t="s">
        <v>14</v>
      </c>
      <c r="J5" s="42" t="s">
        <v>40</v>
      </c>
    </row>
    <row r="6" spans="2:10" ht="29" x14ac:dyDescent="0.35">
      <c r="B6" s="28"/>
      <c r="C6" s="29">
        <v>45382</v>
      </c>
      <c r="D6" s="29">
        <v>45747</v>
      </c>
      <c r="E6" s="48" t="s">
        <v>41</v>
      </c>
      <c r="F6" s="48" t="s">
        <v>42</v>
      </c>
      <c r="G6" s="48"/>
      <c r="H6" s="48"/>
      <c r="I6" s="38" t="s">
        <v>35</v>
      </c>
      <c r="J6" s="43"/>
    </row>
    <row r="7" spans="2:10" s="21" customFormat="1" ht="29" x14ac:dyDescent="0.35">
      <c r="B7" s="30" t="s">
        <v>15</v>
      </c>
      <c r="C7" s="68">
        <v>8510</v>
      </c>
      <c r="D7" s="68">
        <v>8351</v>
      </c>
      <c r="E7" s="55"/>
      <c r="F7" s="55"/>
      <c r="G7" s="50"/>
      <c r="H7" s="50"/>
      <c r="I7" s="39" t="s">
        <v>34</v>
      </c>
      <c r="J7" s="44"/>
    </row>
    <row r="8" spans="2:10" s="21" customFormat="1" ht="29" x14ac:dyDescent="0.35">
      <c r="B8" s="30" t="s">
        <v>16</v>
      </c>
      <c r="C8" s="68">
        <v>3745</v>
      </c>
      <c r="D8" s="68">
        <v>4600</v>
      </c>
      <c r="E8" s="50">
        <f>D8-C8</f>
        <v>855</v>
      </c>
      <c r="F8" s="49">
        <f>IF(AND(C8=0,D8=0),0,IF(C8=0,1,IF(D8=0,-1,(D8-C8)/C8)))</f>
        <v>0.22830440587449932</v>
      </c>
      <c r="G8" s="34" t="str">
        <f>IF(E8&gt;100000,"Yes",IF(E8&lt;-100000,"Yes","No"))</f>
        <v>No</v>
      </c>
      <c r="H8" s="34" t="str">
        <f>IF(F8&gt;15%,"Yes",IF(F8&lt;-15%,"Yes","No"))</f>
        <v>Yes</v>
      </c>
      <c r="I8" s="39" t="s">
        <v>17</v>
      </c>
      <c r="J8" s="46" t="str">
        <f>IF(ISBLANK(C8),"Enter figures",IF(G8="Yes","Please explain within the relevant tab",IF(H8="Yes","Please explain within the relevant tab","No explanation required")))</f>
        <v>Please explain within the relevant tab</v>
      </c>
    </row>
    <row r="9" spans="2:10" s="21" customFormat="1" ht="34.5" customHeight="1" x14ac:dyDescent="0.35">
      <c r="B9" s="30" t="s">
        <v>18</v>
      </c>
      <c r="C9" s="68">
        <v>30</v>
      </c>
      <c r="D9" s="68">
        <v>92</v>
      </c>
      <c r="E9" s="50">
        <f t="shared" ref="E9:E12" si="0">D9-C9</f>
        <v>62</v>
      </c>
      <c r="F9" s="49">
        <f t="shared" ref="F9:F12" si="1">IF(AND(C9=0,D9=0),0,IF(C9=0,1,IF(D9=0,-1,(D9-C9)/C9)))</f>
        <v>2.0666666666666669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Yes</v>
      </c>
      <c r="I9" s="39" t="s">
        <v>19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3.5" x14ac:dyDescent="0.35">
      <c r="B10" s="31" t="s">
        <v>20</v>
      </c>
      <c r="C10" s="68">
        <v>1084</v>
      </c>
      <c r="D10" s="68">
        <v>1280</v>
      </c>
      <c r="E10" s="50">
        <f t="shared" si="0"/>
        <v>196</v>
      </c>
      <c r="F10" s="49">
        <f t="shared" si="1"/>
        <v>0.18081180811808117</v>
      </c>
      <c r="G10" s="34" t="str">
        <f t="shared" si="2"/>
        <v>No</v>
      </c>
      <c r="H10" s="34" t="str">
        <f t="shared" si="3"/>
        <v>Yes</v>
      </c>
      <c r="I10" s="39" t="s">
        <v>21</v>
      </c>
      <c r="J10" s="46" t="str">
        <f t="shared" ref="J10:J12" si="4">IF(ISBLANK(C10),"Enter figures",IF(G10="Yes","Please explain within the relevant tab",IF(H10="Yes","Please explain within the relevant tab","No explanation required")))</f>
        <v>Please explain within the relevant tab</v>
      </c>
    </row>
    <row r="11" spans="2:10" ht="29" x14ac:dyDescent="0.35">
      <c r="B11" s="31" t="s">
        <v>22</v>
      </c>
      <c r="C11" s="68">
        <v>0</v>
      </c>
      <c r="D11" s="68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23</v>
      </c>
      <c r="J11" s="46" t="str">
        <f t="shared" si="4"/>
        <v>No explanation required</v>
      </c>
    </row>
    <row r="12" spans="2:10" ht="29" x14ac:dyDescent="0.35">
      <c r="B12" s="31" t="s">
        <v>24</v>
      </c>
      <c r="C12" s="68">
        <v>2851</v>
      </c>
      <c r="D12" s="68">
        <v>5084</v>
      </c>
      <c r="E12" s="50">
        <f t="shared" si="0"/>
        <v>2233</v>
      </c>
      <c r="F12" s="49">
        <f t="shared" si="1"/>
        <v>0.78323395299894771</v>
      </c>
      <c r="G12" s="34" t="str">
        <f t="shared" si="2"/>
        <v>No</v>
      </c>
      <c r="H12" s="34" t="str">
        <f t="shared" si="3"/>
        <v>Yes</v>
      </c>
      <c r="I12" s="39" t="s">
        <v>25</v>
      </c>
      <c r="J12" s="46" t="str">
        <f t="shared" si="4"/>
        <v>Please explain within the relevant tab</v>
      </c>
    </row>
    <row r="13" spans="2:10" ht="38.25" customHeight="1" thickBot="1" x14ac:dyDescent="0.4">
      <c r="B13" s="32" t="s">
        <v>26</v>
      </c>
      <c r="C13" s="69">
        <f>C7+C8+C9-C10-C11-C12</f>
        <v>8350</v>
      </c>
      <c r="D13" s="69">
        <f>D7+D8+D9-D10-D11-D12</f>
        <v>6679</v>
      </c>
      <c r="E13" s="56"/>
      <c r="F13" s="56"/>
      <c r="G13" s="51"/>
      <c r="H13" s="51"/>
      <c r="I13" s="40" t="s">
        <v>27</v>
      </c>
      <c r="J13" s="46" t="s">
        <v>63</v>
      </c>
    </row>
    <row r="14" spans="2:10" ht="15" thickBot="1" x14ac:dyDescent="0.4">
      <c r="B14" s="23"/>
      <c r="C14" s="52" t="s">
        <v>55</v>
      </c>
      <c r="D14" s="52" t="s">
        <v>55</v>
      </c>
      <c r="E14" s="52"/>
      <c r="F14" s="52"/>
      <c r="G14" s="52"/>
      <c r="H14" s="52"/>
      <c r="I14" s="25"/>
      <c r="J14" s="46"/>
    </row>
    <row r="15" spans="2:10" ht="29" x14ac:dyDescent="0.35">
      <c r="B15" s="33" t="s">
        <v>28</v>
      </c>
      <c r="C15" s="70">
        <v>8351</v>
      </c>
      <c r="D15" s="70">
        <v>6678</v>
      </c>
      <c r="E15" s="54"/>
      <c r="F15" s="57"/>
      <c r="G15" s="53"/>
      <c r="H15" s="53"/>
      <c r="I15" s="41" t="s">
        <v>29</v>
      </c>
      <c r="J15" s="45"/>
    </row>
    <row r="16" spans="2:10" ht="29" x14ac:dyDescent="0.35">
      <c r="B16" s="31" t="s">
        <v>30</v>
      </c>
      <c r="C16" s="68">
        <v>4377</v>
      </c>
      <c r="D16" s="68">
        <v>7827</v>
      </c>
      <c r="E16" s="50">
        <f>D16-C16</f>
        <v>3450</v>
      </c>
      <c r="F16" s="49">
        <f t="shared" ref="F16:F17" si="5">IF(AND(C16=0,D16=0),0,IF(C16=0,1,IF(D16=0,-1,(D16-C16)/C16)))</f>
        <v>0.78821110349554491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Yes</v>
      </c>
      <c r="I16" s="39" t="s">
        <v>31</v>
      </c>
      <c r="J16" s="46" t="str">
        <f t="shared" ref="J16:J17" si="8">IF(ISBLANK(C16),"Enter figures",IF(G16="Yes","Please explain within the relevant tab",IF(H16="Yes","Please explain within the relevant tab","No explanation required")))</f>
        <v>Please explain within the relevant tab</v>
      </c>
    </row>
    <row r="17" spans="2:10" ht="29.5" thickBot="1" x14ac:dyDescent="0.4">
      <c r="B17" s="32" t="s">
        <v>32</v>
      </c>
      <c r="C17" s="71">
        <v>0</v>
      </c>
      <c r="D17" s="71">
        <v>0</v>
      </c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33</v>
      </c>
      <c r="J17" s="46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6" orientation="landscape" horizontalDpi="1200" verticalDpi="12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opLeftCell="A4" workbookViewId="0">
      <selection activeCell="E12" sqref="E12:F12"/>
    </sheetView>
  </sheetViews>
  <sheetFormatPr defaultRowHeight="14.5" x14ac:dyDescent="0.35"/>
  <cols>
    <col min="1" max="1" width="6.81640625" bestFit="1" customWidth="1"/>
    <col min="2" max="2" width="11.26953125" customWidth="1"/>
    <col min="3" max="3" width="10.7265625" customWidth="1"/>
    <col min="4" max="4" width="10.453125" bestFit="1" customWidth="1"/>
    <col min="5" max="5" width="9.81640625" customWidth="1"/>
    <col min="6" max="6" width="70.7265625" bestFit="1" customWidth="1"/>
  </cols>
  <sheetData>
    <row r="1" spans="2:6" x14ac:dyDescent="0.35">
      <c r="B1" s="15" t="s">
        <v>2</v>
      </c>
    </row>
    <row r="3" spans="2:6" x14ac:dyDescent="0.35">
      <c r="B3" s="8"/>
    </row>
    <row r="4" spans="2:6" x14ac:dyDescent="0.35">
      <c r="B4" t="s">
        <v>56</v>
      </c>
      <c r="C4" s="36">
        <f>'Accounting Statement'!C8</f>
        <v>3745</v>
      </c>
      <c r="D4" t="s">
        <v>69</v>
      </c>
      <c r="E4" s="36">
        <f>'Accounting Statement'!D8</f>
        <v>4600</v>
      </c>
    </row>
    <row r="6" spans="2:6" x14ac:dyDescent="0.35">
      <c r="D6" t="s">
        <v>3</v>
      </c>
      <c r="E6" s="1">
        <f>E4-C4</f>
        <v>855</v>
      </c>
    </row>
    <row r="7" spans="2:6" x14ac:dyDescent="0.35">
      <c r="D7" t="s">
        <v>37</v>
      </c>
      <c r="E7" s="6">
        <f>IF(AND(C4=0,E4=0),0,IF(C4=0,1,IF(E4=0,-1,(E4-C4)/C4)))</f>
        <v>0.22830440587449932</v>
      </c>
      <c r="F7" t="str">
        <f>IF(E7&lt;-0.15,"yes explain",IF(E7&gt;0.15,"Yes explain","No explanation required"))</f>
        <v>Yes explain</v>
      </c>
    </row>
    <row r="9" spans="2:6" x14ac:dyDescent="0.35">
      <c r="B9" s="8" t="s">
        <v>5</v>
      </c>
    </row>
    <row r="10" spans="2:6" x14ac:dyDescent="0.35">
      <c r="B10" s="8"/>
    </row>
    <row r="11" spans="2:6" s="3" customFormat="1" ht="26.5" x14ac:dyDescent="0.35">
      <c r="B11" s="4" t="s">
        <v>57</v>
      </c>
      <c r="C11" s="4" t="s">
        <v>70</v>
      </c>
      <c r="D11" s="5" t="s">
        <v>3</v>
      </c>
      <c r="E11" s="89" t="s">
        <v>1</v>
      </c>
      <c r="F11" s="90"/>
    </row>
    <row r="12" spans="2:6" s="11" customFormat="1" x14ac:dyDescent="0.35">
      <c r="B12" s="12">
        <v>3745</v>
      </c>
      <c r="C12" s="12">
        <v>4600</v>
      </c>
      <c r="D12" s="13">
        <f t="shared" ref="D12:D25" si="0">C12-B12</f>
        <v>855</v>
      </c>
      <c r="E12" s="87" t="s">
        <v>75</v>
      </c>
      <c r="F12" s="88"/>
    </row>
    <row r="13" spans="2:6" s="11" customFormat="1" x14ac:dyDescent="0.35">
      <c r="B13" s="12"/>
      <c r="C13" s="12"/>
      <c r="D13" s="13">
        <f t="shared" si="0"/>
        <v>0</v>
      </c>
      <c r="E13" s="87"/>
      <c r="F13" s="88"/>
    </row>
    <row r="14" spans="2:6" s="11" customFormat="1" x14ac:dyDescent="0.35">
      <c r="B14" s="12"/>
      <c r="C14" s="12"/>
      <c r="D14" s="13">
        <f t="shared" si="0"/>
        <v>0</v>
      </c>
      <c r="E14" s="87"/>
      <c r="F14" s="88"/>
    </row>
    <row r="15" spans="2:6" s="11" customFormat="1" x14ac:dyDescent="0.35">
      <c r="B15" s="12"/>
      <c r="C15" s="12"/>
      <c r="D15" s="13">
        <f t="shared" si="0"/>
        <v>0</v>
      </c>
      <c r="E15" s="87"/>
      <c r="F15" s="88"/>
    </row>
    <row r="16" spans="2:6" s="11" customFormat="1" x14ac:dyDescent="0.35">
      <c r="B16" s="12"/>
      <c r="C16" s="12"/>
      <c r="D16" s="13">
        <f t="shared" si="0"/>
        <v>0</v>
      </c>
      <c r="E16" s="87"/>
      <c r="F16" s="88"/>
    </row>
    <row r="17" spans="1:8" s="11" customFormat="1" x14ac:dyDescent="0.35">
      <c r="B17" s="12"/>
      <c r="C17" s="12"/>
      <c r="D17" s="13">
        <f t="shared" si="0"/>
        <v>0</v>
      </c>
      <c r="E17" s="87"/>
      <c r="F17" s="88"/>
    </row>
    <row r="18" spans="1:8" s="11" customFormat="1" x14ac:dyDescent="0.35">
      <c r="B18" s="12"/>
      <c r="C18" s="12"/>
      <c r="D18" s="13">
        <f t="shared" si="0"/>
        <v>0</v>
      </c>
      <c r="E18" s="87"/>
      <c r="F18" s="88"/>
    </row>
    <row r="19" spans="1:8" s="11" customFormat="1" x14ac:dyDescent="0.35">
      <c r="B19" s="12"/>
      <c r="C19" s="12"/>
      <c r="D19" s="13">
        <f t="shared" si="0"/>
        <v>0</v>
      </c>
      <c r="E19" s="87"/>
      <c r="F19" s="88"/>
    </row>
    <row r="20" spans="1:8" s="11" customFormat="1" x14ac:dyDescent="0.35">
      <c r="B20" s="12"/>
      <c r="C20" s="12"/>
      <c r="D20" s="13">
        <f t="shared" si="0"/>
        <v>0</v>
      </c>
      <c r="E20" s="87"/>
      <c r="F20" s="88"/>
    </row>
    <row r="21" spans="1:8" s="11" customFormat="1" x14ac:dyDescent="0.35">
      <c r="B21" s="12"/>
      <c r="C21" s="12"/>
      <c r="D21" s="13">
        <f t="shared" si="0"/>
        <v>0</v>
      </c>
      <c r="E21" s="87"/>
      <c r="F21" s="88"/>
    </row>
    <row r="22" spans="1:8" s="11" customFormat="1" x14ac:dyDescent="0.35">
      <c r="B22" s="12"/>
      <c r="C22" s="12"/>
      <c r="D22" s="13">
        <f t="shared" si="0"/>
        <v>0</v>
      </c>
      <c r="E22" s="87"/>
      <c r="F22" s="88"/>
    </row>
    <row r="23" spans="1:8" s="11" customFormat="1" x14ac:dyDescent="0.35">
      <c r="B23" s="12"/>
      <c r="C23" s="12"/>
      <c r="D23" s="13">
        <f t="shared" si="0"/>
        <v>0</v>
      </c>
      <c r="E23" s="87"/>
      <c r="F23" s="88"/>
    </row>
    <row r="24" spans="1:8" s="11" customFormat="1" x14ac:dyDescent="0.35">
      <c r="B24" s="12"/>
      <c r="C24" s="12"/>
      <c r="D24" s="13">
        <f t="shared" si="0"/>
        <v>0</v>
      </c>
      <c r="E24" s="87"/>
      <c r="F24" s="88"/>
    </row>
    <row r="25" spans="1:8" s="11" customFormat="1" x14ac:dyDescent="0.35">
      <c r="B25" s="12"/>
      <c r="C25" s="12"/>
      <c r="D25" s="13">
        <f t="shared" si="0"/>
        <v>0</v>
      </c>
      <c r="E25" s="87"/>
      <c r="F25" s="88"/>
    </row>
    <row r="26" spans="1:8" x14ac:dyDescent="0.35">
      <c r="A26" s="9" t="s">
        <v>0</v>
      </c>
      <c r="B26" s="10">
        <f>SUM(B12:B25)</f>
        <v>3745</v>
      </c>
      <c r="C26" s="10">
        <f>SUM(C12:C25)</f>
        <v>4600</v>
      </c>
      <c r="D26" s="10">
        <f>SUM(D12:D25)</f>
        <v>855</v>
      </c>
      <c r="E26" s="91"/>
      <c r="F26" s="88"/>
      <c r="G26" s="7"/>
    </row>
    <row r="27" spans="1:8" x14ac:dyDescent="0.35">
      <c r="H27" s="2"/>
    </row>
    <row r="28" spans="1:8" x14ac:dyDescent="0.35">
      <c r="F28" s="7"/>
    </row>
    <row r="29" spans="1:8" x14ac:dyDescent="0.35">
      <c r="A29" s="14" t="s">
        <v>4</v>
      </c>
    </row>
  </sheetData>
  <mergeCells count="16">
    <mergeCell ref="E22:F22"/>
    <mergeCell ref="E23:F23"/>
    <mergeCell ref="E24:F24"/>
    <mergeCell ref="E25:F25"/>
    <mergeCell ref="E26:F26"/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topLeftCell="A16" workbookViewId="0">
      <selection activeCell="D16" sqref="D16"/>
    </sheetView>
  </sheetViews>
  <sheetFormatPr defaultRowHeight="14.5" x14ac:dyDescent="0.35"/>
  <cols>
    <col min="1" max="1" width="6.81640625" bestFit="1" customWidth="1"/>
    <col min="2" max="2" width="11.26953125" customWidth="1"/>
    <col min="3" max="3" width="10.7265625" customWidth="1"/>
    <col min="4" max="4" width="10.453125" bestFit="1" customWidth="1"/>
    <col min="5" max="5" width="9.81640625" customWidth="1"/>
    <col min="6" max="6" width="70.7265625" bestFit="1" customWidth="1"/>
  </cols>
  <sheetData>
    <row r="1" spans="1:7" x14ac:dyDescent="0.35">
      <c r="B1" s="15" t="s">
        <v>6</v>
      </c>
    </row>
    <row r="3" spans="1:7" x14ac:dyDescent="0.35">
      <c r="B3" s="8"/>
    </row>
    <row r="4" spans="1:7" x14ac:dyDescent="0.35">
      <c r="B4" t="s">
        <v>56</v>
      </c>
      <c r="C4" s="36">
        <f>'Accounting Statement'!C9</f>
        <v>30</v>
      </c>
      <c r="D4" t="s">
        <v>69</v>
      </c>
      <c r="E4" s="36">
        <f>'Accounting Statement'!D9</f>
        <v>92</v>
      </c>
    </row>
    <row r="6" spans="1:7" x14ac:dyDescent="0.35">
      <c r="D6" t="s">
        <v>3</v>
      </c>
      <c r="E6" s="1">
        <f>E4-C4</f>
        <v>62</v>
      </c>
    </row>
    <row r="7" spans="1:7" x14ac:dyDescent="0.35">
      <c r="D7" t="s">
        <v>37</v>
      </c>
      <c r="E7" s="6">
        <f>IF(AND(C4=0,E4=0),0,IF(C4=0,1,IF(E4=0,-1,(E4-C4)/C4)))</f>
        <v>2.0666666666666669</v>
      </c>
      <c r="F7" t="str">
        <f>IF(E7&lt;-0.15,"yes explain",IF(E7&gt;0.15,"Yes explain","No explanation required"))</f>
        <v>Yes explain</v>
      </c>
    </row>
    <row r="9" spans="1:7" x14ac:dyDescent="0.35">
      <c r="B9" s="8" t="s">
        <v>5</v>
      </c>
    </row>
    <row r="10" spans="1:7" x14ac:dyDescent="0.35">
      <c r="B10" s="76" t="s">
        <v>38</v>
      </c>
    </row>
    <row r="11" spans="1:7" x14ac:dyDescent="0.35">
      <c r="B11" s="76" t="s">
        <v>58</v>
      </c>
    </row>
    <row r="12" spans="1:7" x14ac:dyDescent="0.35">
      <c r="B12" s="76"/>
    </row>
    <row r="13" spans="1:7" x14ac:dyDescent="0.35">
      <c r="B13" s="8"/>
    </row>
    <row r="14" spans="1:7" s="3" customFormat="1" ht="26.5" x14ac:dyDescent="0.35">
      <c r="B14" s="4" t="s">
        <v>57</v>
      </c>
      <c r="C14" s="4" t="s">
        <v>70</v>
      </c>
      <c r="D14" s="5" t="s">
        <v>3</v>
      </c>
      <c r="E14" s="89" t="s">
        <v>1</v>
      </c>
      <c r="F14" s="90"/>
    </row>
    <row r="15" spans="1:7" s="17" customFormat="1" x14ac:dyDescent="0.35">
      <c r="A15" s="80" t="s">
        <v>76</v>
      </c>
      <c r="B15" s="81">
        <v>30</v>
      </c>
      <c r="C15" s="81">
        <v>32.26</v>
      </c>
      <c r="D15" s="82">
        <f>C15-B15</f>
        <v>2.259999999999998</v>
      </c>
      <c r="E15" s="92"/>
      <c r="F15" s="93"/>
      <c r="G15" s="16"/>
    </row>
    <row r="16" spans="1:7" s="11" customFormat="1" x14ac:dyDescent="0.35">
      <c r="A16" s="11" t="s">
        <v>77</v>
      </c>
      <c r="B16" s="12">
        <v>0</v>
      </c>
      <c r="C16" s="12">
        <v>60</v>
      </c>
      <c r="D16" s="79">
        <f t="shared" ref="D16:D29" si="0">C16-B16</f>
        <v>60</v>
      </c>
      <c r="E16" s="87" t="s">
        <v>78</v>
      </c>
      <c r="F16" s="88"/>
    </row>
    <row r="17" spans="1:8" s="11" customFormat="1" x14ac:dyDescent="0.35">
      <c r="B17" s="12"/>
      <c r="C17" s="12"/>
      <c r="D17" s="74">
        <f t="shared" si="0"/>
        <v>0</v>
      </c>
      <c r="E17" s="87"/>
      <c r="F17" s="88"/>
    </row>
    <row r="18" spans="1:8" s="11" customFormat="1" x14ac:dyDescent="0.35">
      <c r="B18" s="12"/>
      <c r="C18" s="12"/>
      <c r="D18" s="74">
        <f t="shared" si="0"/>
        <v>0</v>
      </c>
      <c r="E18" s="87"/>
      <c r="F18" s="88"/>
    </row>
    <row r="19" spans="1:8" s="11" customFormat="1" x14ac:dyDescent="0.35">
      <c r="B19" s="12"/>
      <c r="C19" s="12"/>
      <c r="D19" s="74">
        <f t="shared" si="0"/>
        <v>0</v>
      </c>
      <c r="E19" s="87"/>
      <c r="F19" s="88"/>
    </row>
    <row r="20" spans="1:8" s="11" customFormat="1" x14ac:dyDescent="0.35">
      <c r="B20" s="12"/>
      <c r="C20" s="12"/>
      <c r="D20" s="74">
        <f t="shared" si="0"/>
        <v>0</v>
      </c>
      <c r="E20" s="87"/>
      <c r="F20" s="88"/>
    </row>
    <row r="21" spans="1:8" s="11" customFormat="1" x14ac:dyDescent="0.35">
      <c r="B21" s="12"/>
      <c r="C21" s="12"/>
      <c r="D21" s="74">
        <f t="shared" si="0"/>
        <v>0</v>
      </c>
      <c r="E21" s="87"/>
      <c r="F21" s="88"/>
    </row>
    <row r="22" spans="1:8" s="11" customFormat="1" x14ac:dyDescent="0.35">
      <c r="B22" s="12"/>
      <c r="C22" s="12"/>
      <c r="D22" s="74">
        <f t="shared" si="0"/>
        <v>0</v>
      </c>
      <c r="E22" s="87"/>
      <c r="F22" s="88"/>
    </row>
    <row r="23" spans="1:8" s="11" customFormat="1" x14ac:dyDescent="0.35">
      <c r="B23" s="12"/>
      <c r="C23" s="12"/>
      <c r="D23" s="74">
        <f t="shared" si="0"/>
        <v>0</v>
      </c>
      <c r="E23" s="87"/>
      <c r="F23" s="88"/>
    </row>
    <row r="24" spans="1:8" s="11" customFormat="1" x14ac:dyDescent="0.35">
      <c r="B24" s="12"/>
      <c r="C24" s="12"/>
      <c r="D24" s="74">
        <f t="shared" si="0"/>
        <v>0</v>
      </c>
      <c r="E24" s="87"/>
      <c r="F24" s="88"/>
    </row>
    <row r="25" spans="1:8" s="11" customFormat="1" x14ac:dyDescent="0.35">
      <c r="B25" s="12"/>
      <c r="C25" s="12"/>
      <c r="D25" s="74">
        <f t="shared" si="0"/>
        <v>0</v>
      </c>
      <c r="E25" s="87"/>
      <c r="F25" s="88"/>
    </row>
    <row r="26" spans="1:8" s="11" customFormat="1" x14ac:dyDescent="0.35">
      <c r="B26" s="12"/>
      <c r="C26" s="12"/>
      <c r="D26" s="74">
        <f t="shared" si="0"/>
        <v>0</v>
      </c>
      <c r="E26" s="87"/>
      <c r="F26" s="88"/>
    </row>
    <row r="27" spans="1:8" s="11" customFormat="1" x14ac:dyDescent="0.35">
      <c r="B27" s="12"/>
      <c r="C27" s="12"/>
      <c r="D27" s="74">
        <f t="shared" si="0"/>
        <v>0</v>
      </c>
      <c r="E27" s="87"/>
      <c r="F27" s="88"/>
    </row>
    <row r="28" spans="1:8" s="11" customFormat="1" x14ac:dyDescent="0.35">
      <c r="B28" s="12"/>
      <c r="C28" s="12"/>
      <c r="D28" s="74">
        <f t="shared" si="0"/>
        <v>0</v>
      </c>
      <c r="E28" s="87"/>
      <c r="F28" s="88"/>
    </row>
    <row r="29" spans="1:8" s="11" customFormat="1" x14ac:dyDescent="0.35">
      <c r="B29" s="12"/>
      <c r="C29" s="12"/>
      <c r="D29" s="74">
        <f t="shared" si="0"/>
        <v>0</v>
      </c>
      <c r="E29" s="87"/>
      <c r="F29" s="88"/>
    </row>
    <row r="30" spans="1:8" x14ac:dyDescent="0.35">
      <c r="A30" s="9" t="s">
        <v>0</v>
      </c>
      <c r="B30" s="10">
        <f>SUM(B15:B29)</f>
        <v>30</v>
      </c>
      <c r="C30" s="10">
        <f>SUM(C15:C29)</f>
        <v>92.259999999999991</v>
      </c>
      <c r="D30" s="75">
        <f>SUM(D15:D29)</f>
        <v>62.26</v>
      </c>
      <c r="E30" s="91"/>
      <c r="F30" s="88"/>
      <c r="G30" s="7"/>
    </row>
    <row r="31" spans="1:8" x14ac:dyDescent="0.35">
      <c r="H31" s="2"/>
    </row>
    <row r="32" spans="1:8" x14ac:dyDescent="0.35">
      <c r="F32" s="7"/>
    </row>
    <row r="33" spans="1:1" x14ac:dyDescent="0.35">
      <c r="A33" s="14" t="s">
        <v>4</v>
      </c>
    </row>
  </sheetData>
  <mergeCells count="17">
    <mergeCell ref="E26:F26"/>
    <mergeCell ref="E27:F27"/>
    <mergeCell ref="E28:F28"/>
    <mergeCell ref="E29:F29"/>
    <mergeCell ref="E30:F30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topLeftCell="A4" workbookViewId="0">
      <selection activeCell="E13" sqref="E13:F13"/>
    </sheetView>
  </sheetViews>
  <sheetFormatPr defaultRowHeight="14.5" x14ac:dyDescent="0.35"/>
  <cols>
    <col min="1" max="1" width="6.81640625" bestFit="1" customWidth="1"/>
    <col min="2" max="2" width="11.26953125" customWidth="1"/>
    <col min="3" max="3" width="10.7265625" customWidth="1"/>
    <col min="4" max="4" width="10.453125" bestFit="1" customWidth="1"/>
    <col min="5" max="5" width="9.81640625" customWidth="1"/>
    <col min="6" max="6" width="70.7265625" bestFit="1" customWidth="1"/>
  </cols>
  <sheetData>
    <row r="1" spans="1:7" x14ac:dyDescent="0.35">
      <c r="B1" s="15" t="s">
        <v>7</v>
      </c>
    </row>
    <row r="3" spans="1:7" x14ac:dyDescent="0.35">
      <c r="B3" s="8"/>
    </row>
    <row r="4" spans="1:7" x14ac:dyDescent="0.35">
      <c r="B4" t="s">
        <v>56</v>
      </c>
      <c r="C4" s="36">
        <f>'Accounting Statement'!C10</f>
        <v>1084</v>
      </c>
      <c r="D4" t="s">
        <v>69</v>
      </c>
      <c r="E4" s="36">
        <f>'Accounting Statement'!D10</f>
        <v>1280</v>
      </c>
    </row>
    <row r="6" spans="1:7" x14ac:dyDescent="0.35">
      <c r="D6" t="s">
        <v>3</v>
      </c>
      <c r="E6" s="1">
        <f>E4-C4</f>
        <v>196</v>
      </c>
    </row>
    <row r="7" spans="1:7" x14ac:dyDescent="0.35">
      <c r="D7" t="s">
        <v>37</v>
      </c>
      <c r="E7" s="6">
        <f>IF(AND(C4=0,E4=0),0,IF(C4=0,1,IF(E4=0,-1,(E4-C4)/C4)))</f>
        <v>0.18081180811808117</v>
      </c>
      <c r="F7" t="str">
        <f>IF(E7&lt;-0.15,"yes explain",IF(E7&gt;0.15,"Yes explain","No explanation required"))</f>
        <v>Yes explain</v>
      </c>
    </row>
    <row r="9" spans="1:7" x14ac:dyDescent="0.35">
      <c r="B9" s="8" t="s">
        <v>5</v>
      </c>
    </row>
    <row r="10" spans="1:7" x14ac:dyDescent="0.35">
      <c r="B10" s="76" t="s">
        <v>67</v>
      </c>
    </row>
    <row r="11" spans="1:7" x14ac:dyDescent="0.35">
      <c r="B11" s="8"/>
    </row>
    <row r="12" spans="1:7" s="3" customFormat="1" ht="26.5" x14ac:dyDescent="0.35">
      <c r="B12" s="4" t="s">
        <v>57</v>
      </c>
      <c r="C12" s="4" t="s">
        <v>70</v>
      </c>
      <c r="D12" s="5" t="s">
        <v>3</v>
      </c>
      <c r="E12" s="89" t="s">
        <v>1</v>
      </c>
      <c r="F12" s="90"/>
    </row>
    <row r="13" spans="1:7" s="17" customFormat="1" x14ac:dyDescent="0.35">
      <c r="A13" s="16"/>
      <c r="B13" s="13">
        <v>1084</v>
      </c>
      <c r="C13" s="13">
        <v>1280</v>
      </c>
      <c r="D13" s="13">
        <f>C13-B13</f>
        <v>196</v>
      </c>
      <c r="E13" s="92" t="s">
        <v>79</v>
      </c>
      <c r="F13" s="93"/>
      <c r="G13" s="16"/>
    </row>
    <row r="14" spans="1:7" s="11" customFormat="1" x14ac:dyDescent="0.35">
      <c r="B14" s="12"/>
      <c r="C14" s="12"/>
      <c r="D14" s="13">
        <f t="shared" ref="D14:D27" si="0">C14-B14</f>
        <v>0</v>
      </c>
      <c r="E14" s="87"/>
      <c r="F14" s="88"/>
    </row>
    <row r="15" spans="1:7" s="11" customFormat="1" x14ac:dyDescent="0.35">
      <c r="B15" s="12"/>
      <c r="C15" s="12"/>
      <c r="D15" s="13">
        <f t="shared" si="0"/>
        <v>0</v>
      </c>
      <c r="E15" s="87"/>
      <c r="F15" s="88"/>
    </row>
    <row r="16" spans="1:7" s="11" customFormat="1" x14ac:dyDescent="0.35">
      <c r="B16" s="12"/>
      <c r="C16" s="12"/>
      <c r="D16" s="13">
        <f t="shared" si="0"/>
        <v>0</v>
      </c>
      <c r="E16" s="87"/>
      <c r="F16" s="88"/>
    </row>
    <row r="17" spans="1:8" s="11" customFormat="1" x14ac:dyDescent="0.35">
      <c r="B17" s="12"/>
      <c r="C17" s="12"/>
      <c r="D17" s="13">
        <f t="shared" si="0"/>
        <v>0</v>
      </c>
      <c r="E17" s="87"/>
      <c r="F17" s="88"/>
    </row>
    <row r="18" spans="1:8" s="11" customFormat="1" x14ac:dyDescent="0.35">
      <c r="B18" s="12"/>
      <c r="C18" s="12"/>
      <c r="D18" s="13">
        <f t="shared" si="0"/>
        <v>0</v>
      </c>
      <c r="E18" s="87"/>
      <c r="F18" s="88"/>
    </row>
    <row r="19" spans="1:8" s="11" customFormat="1" x14ac:dyDescent="0.35">
      <c r="B19" s="12"/>
      <c r="C19" s="12"/>
      <c r="D19" s="13">
        <f t="shared" si="0"/>
        <v>0</v>
      </c>
      <c r="E19" s="87"/>
      <c r="F19" s="88"/>
    </row>
    <row r="20" spans="1:8" s="11" customFormat="1" x14ac:dyDescent="0.35">
      <c r="B20" s="12"/>
      <c r="C20" s="12"/>
      <c r="D20" s="13">
        <f t="shared" si="0"/>
        <v>0</v>
      </c>
      <c r="E20" s="87"/>
      <c r="F20" s="88"/>
    </row>
    <row r="21" spans="1:8" s="11" customFormat="1" x14ac:dyDescent="0.35">
      <c r="B21" s="12"/>
      <c r="C21" s="12"/>
      <c r="D21" s="13">
        <f t="shared" si="0"/>
        <v>0</v>
      </c>
      <c r="E21" s="87"/>
      <c r="F21" s="88"/>
    </row>
    <row r="22" spans="1:8" s="11" customFormat="1" x14ac:dyDescent="0.35">
      <c r="B22" s="12"/>
      <c r="C22" s="12"/>
      <c r="D22" s="13">
        <f t="shared" si="0"/>
        <v>0</v>
      </c>
      <c r="E22" s="87"/>
      <c r="F22" s="88"/>
    </row>
    <row r="23" spans="1:8" s="11" customFormat="1" x14ac:dyDescent="0.35">
      <c r="B23" s="12"/>
      <c r="C23" s="12"/>
      <c r="D23" s="13">
        <f t="shared" si="0"/>
        <v>0</v>
      </c>
      <c r="E23" s="87"/>
      <c r="F23" s="88"/>
    </row>
    <row r="24" spans="1:8" s="11" customFormat="1" x14ac:dyDescent="0.35">
      <c r="B24" s="12"/>
      <c r="C24" s="12"/>
      <c r="D24" s="13">
        <f t="shared" si="0"/>
        <v>0</v>
      </c>
      <c r="E24" s="87"/>
      <c r="F24" s="88"/>
    </row>
    <row r="25" spans="1:8" s="11" customFormat="1" x14ac:dyDescent="0.35">
      <c r="B25" s="12"/>
      <c r="C25" s="12"/>
      <c r="D25" s="13">
        <f t="shared" si="0"/>
        <v>0</v>
      </c>
      <c r="E25" s="87"/>
      <c r="F25" s="88"/>
    </row>
    <row r="26" spans="1:8" s="11" customFormat="1" x14ac:dyDescent="0.35">
      <c r="B26" s="12"/>
      <c r="C26" s="12"/>
      <c r="D26" s="13">
        <f t="shared" si="0"/>
        <v>0</v>
      </c>
      <c r="E26" s="87"/>
      <c r="F26" s="88"/>
    </row>
    <row r="27" spans="1:8" s="11" customFormat="1" x14ac:dyDescent="0.35">
      <c r="B27" s="12"/>
      <c r="C27" s="12"/>
      <c r="D27" s="13">
        <f t="shared" si="0"/>
        <v>0</v>
      </c>
      <c r="E27" s="87"/>
      <c r="F27" s="88"/>
    </row>
    <row r="28" spans="1:8" x14ac:dyDescent="0.35">
      <c r="A28" s="9" t="s">
        <v>0</v>
      </c>
      <c r="B28" s="10">
        <f>SUM(B13:B27)</f>
        <v>1084</v>
      </c>
      <c r="C28" s="10">
        <f>SUM(C13:C27)</f>
        <v>1280</v>
      </c>
      <c r="D28" s="10">
        <f>SUM(D13:D27)</f>
        <v>196</v>
      </c>
      <c r="E28" s="91"/>
      <c r="F28" s="88"/>
      <c r="G28" s="7"/>
    </row>
    <row r="29" spans="1:8" x14ac:dyDescent="0.35">
      <c r="H29" s="2"/>
    </row>
    <row r="30" spans="1:8" x14ac:dyDescent="0.35">
      <c r="F30" s="7"/>
    </row>
    <row r="31" spans="1:8" x14ac:dyDescent="0.35">
      <c r="A31" s="14" t="s">
        <v>4</v>
      </c>
    </row>
  </sheetData>
  <mergeCells count="17"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C12" sqref="C12"/>
    </sheetView>
  </sheetViews>
  <sheetFormatPr defaultRowHeight="14.5" x14ac:dyDescent="0.35"/>
  <cols>
    <col min="1" max="1" width="6.81640625" bestFit="1" customWidth="1"/>
    <col min="2" max="2" width="11.26953125" customWidth="1"/>
    <col min="3" max="3" width="10.7265625" customWidth="1"/>
    <col min="4" max="4" width="10.453125" bestFit="1" customWidth="1"/>
    <col min="5" max="5" width="9.81640625" customWidth="1"/>
    <col min="6" max="6" width="70.7265625" bestFit="1" customWidth="1"/>
  </cols>
  <sheetData>
    <row r="1" spans="1:7" x14ac:dyDescent="0.35">
      <c r="B1" s="15" t="s">
        <v>8</v>
      </c>
    </row>
    <row r="3" spans="1:7" x14ac:dyDescent="0.35">
      <c r="B3" s="8"/>
    </row>
    <row r="4" spans="1:7" x14ac:dyDescent="0.35">
      <c r="B4" t="s">
        <v>56</v>
      </c>
      <c r="C4" s="36">
        <f>'Accounting Statement'!C11</f>
        <v>0</v>
      </c>
      <c r="D4" t="s">
        <v>69</v>
      </c>
      <c r="E4" s="36">
        <f>'Accounting Statement'!D11</f>
        <v>0</v>
      </c>
    </row>
    <row r="6" spans="1:7" x14ac:dyDescent="0.35">
      <c r="D6" t="s">
        <v>3</v>
      </c>
      <c r="E6" s="1">
        <f>E4-C4</f>
        <v>0</v>
      </c>
    </row>
    <row r="7" spans="1:7" x14ac:dyDescent="0.35">
      <c r="D7" t="s">
        <v>37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5">
      <c r="B9" s="8" t="s">
        <v>5</v>
      </c>
    </row>
    <row r="10" spans="1:7" x14ac:dyDescent="0.35">
      <c r="B10" s="8"/>
    </row>
    <row r="11" spans="1:7" s="3" customFormat="1" ht="26.5" x14ac:dyDescent="0.35">
      <c r="B11" s="4" t="s">
        <v>57</v>
      </c>
      <c r="C11" s="4" t="s">
        <v>70</v>
      </c>
      <c r="D11" s="5" t="s">
        <v>3</v>
      </c>
      <c r="E11" s="89" t="s">
        <v>1</v>
      </c>
      <c r="F11" s="90"/>
    </row>
    <row r="12" spans="1:7" s="17" customFormat="1" x14ac:dyDescent="0.35">
      <c r="A12" s="16"/>
      <c r="B12" s="13"/>
      <c r="C12" s="13"/>
      <c r="D12" s="13">
        <f>C12-B12</f>
        <v>0</v>
      </c>
      <c r="E12" s="92"/>
      <c r="F12" s="93"/>
      <c r="G12" s="16"/>
    </row>
    <row r="13" spans="1:7" s="11" customFormat="1" x14ac:dyDescent="0.35">
      <c r="B13" s="12"/>
      <c r="C13" s="12"/>
      <c r="D13" s="13">
        <f t="shared" ref="D13:D26" si="0">C13-B13</f>
        <v>0</v>
      </c>
      <c r="E13" s="87"/>
      <c r="F13" s="88"/>
    </row>
    <row r="14" spans="1:7" s="11" customFormat="1" x14ac:dyDescent="0.35">
      <c r="B14" s="12"/>
      <c r="C14" s="12"/>
      <c r="D14" s="13">
        <f t="shared" si="0"/>
        <v>0</v>
      </c>
      <c r="E14" s="87"/>
      <c r="F14" s="88"/>
    </row>
    <row r="15" spans="1:7" s="11" customFormat="1" x14ac:dyDescent="0.35">
      <c r="B15" s="12"/>
      <c r="C15" s="12"/>
      <c r="D15" s="13">
        <f t="shared" si="0"/>
        <v>0</v>
      </c>
      <c r="E15" s="87"/>
      <c r="F15" s="88"/>
    </row>
    <row r="16" spans="1:7" s="11" customFormat="1" x14ac:dyDescent="0.35">
      <c r="B16" s="12"/>
      <c r="C16" s="12"/>
      <c r="D16" s="13">
        <f t="shared" si="0"/>
        <v>0</v>
      </c>
      <c r="E16" s="87"/>
      <c r="F16" s="88"/>
    </row>
    <row r="17" spans="1:8" s="11" customFormat="1" x14ac:dyDescent="0.35">
      <c r="B17" s="12"/>
      <c r="C17" s="12"/>
      <c r="D17" s="13">
        <f t="shared" si="0"/>
        <v>0</v>
      </c>
      <c r="E17" s="87"/>
      <c r="F17" s="88"/>
    </row>
    <row r="18" spans="1:8" s="11" customFormat="1" x14ac:dyDescent="0.35">
      <c r="B18" s="12"/>
      <c r="C18" s="12"/>
      <c r="D18" s="13">
        <f t="shared" si="0"/>
        <v>0</v>
      </c>
      <c r="E18" s="87"/>
      <c r="F18" s="88"/>
    </row>
    <row r="19" spans="1:8" s="11" customFormat="1" x14ac:dyDescent="0.35">
      <c r="B19" s="12"/>
      <c r="C19" s="12"/>
      <c r="D19" s="13">
        <f t="shared" si="0"/>
        <v>0</v>
      </c>
      <c r="E19" s="87"/>
      <c r="F19" s="88"/>
    </row>
    <row r="20" spans="1:8" s="11" customFormat="1" x14ac:dyDescent="0.35">
      <c r="B20" s="12"/>
      <c r="C20" s="12"/>
      <c r="D20" s="13">
        <f t="shared" si="0"/>
        <v>0</v>
      </c>
      <c r="E20" s="87"/>
      <c r="F20" s="88"/>
    </row>
    <row r="21" spans="1:8" s="11" customFormat="1" x14ac:dyDescent="0.35">
      <c r="B21" s="12"/>
      <c r="C21" s="12"/>
      <c r="D21" s="13">
        <f t="shared" si="0"/>
        <v>0</v>
      </c>
      <c r="E21" s="87"/>
      <c r="F21" s="88"/>
    </row>
    <row r="22" spans="1:8" s="11" customFormat="1" x14ac:dyDescent="0.35">
      <c r="B22" s="12"/>
      <c r="C22" s="12"/>
      <c r="D22" s="13">
        <f t="shared" si="0"/>
        <v>0</v>
      </c>
      <c r="E22" s="87"/>
      <c r="F22" s="88"/>
    </row>
    <row r="23" spans="1:8" s="11" customFormat="1" x14ac:dyDescent="0.35">
      <c r="B23" s="12"/>
      <c r="C23" s="12"/>
      <c r="D23" s="13">
        <f t="shared" si="0"/>
        <v>0</v>
      </c>
      <c r="E23" s="87"/>
      <c r="F23" s="88"/>
    </row>
    <row r="24" spans="1:8" s="11" customFormat="1" x14ac:dyDescent="0.35">
      <c r="B24" s="12"/>
      <c r="C24" s="12"/>
      <c r="D24" s="13">
        <f t="shared" si="0"/>
        <v>0</v>
      </c>
      <c r="E24" s="87"/>
      <c r="F24" s="88"/>
    </row>
    <row r="25" spans="1:8" s="11" customFormat="1" x14ac:dyDescent="0.35">
      <c r="B25" s="12"/>
      <c r="C25" s="12"/>
      <c r="D25" s="13">
        <f t="shared" si="0"/>
        <v>0</v>
      </c>
      <c r="E25" s="87"/>
      <c r="F25" s="88"/>
    </row>
    <row r="26" spans="1:8" s="11" customFormat="1" x14ac:dyDescent="0.35">
      <c r="B26" s="12"/>
      <c r="C26" s="12"/>
      <c r="D26" s="13">
        <f t="shared" si="0"/>
        <v>0</v>
      </c>
      <c r="E26" s="87"/>
      <c r="F26" s="88"/>
    </row>
    <row r="27" spans="1:8" x14ac:dyDescent="0.35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91"/>
      <c r="F27" s="88"/>
      <c r="G27" s="7"/>
    </row>
    <row r="28" spans="1:8" x14ac:dyDescent="0.35">
      <c r="H28" s="2"/>
    </row>
    <row r="29" spans="1:8" x14ac:dyDescent="0.35">
      <c r="F29" s="7"/>
    </row>
    <row r="30" spans="1:8" x14ac:dyDescent="0.35">
      <c r="A30" s="14" t="s">
        <v>4</v>
      </c>
    </row>
  </sheetData>
  <mergeCells count="17">
    <mergeCell ref="E23:F23"/>
    <mergeCell ref="E24:F24"/>
    <mergeCell ref="E25:F25"/>
    <mergeCell ref="E26:F26"/>
    <mergeCell ref="E27:F27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topLeftCell="A13" workbookViewId="0">
      <selection activeCell="E25" sqref="E25:F25"/>
    </sheetView>
  </sheetViews>
  <sheetFormatPr defaultRowHeight="14.5" x14ac:dyDescent="0.35"/>
  <cols>
    <col min="1" max="1" width="6.81640625" bestFit="1" customWidth="1"/>
    <col min="2" max="2" width="11.26953125" customWidth="1"/>
    <col min="3" max="3" width="10.7265625" customWidth="1"/>
    <col min="4" max="4" width="10.453125" bestFit="1" customWidth="1"/>
    <col min="5" max="5" width="9.81640625" customWidth="1"/>
    <col min="6" max="6" width="70.7265625" bestFit="1" customWidth="1"/>
    <col min="7" max="7" width="20.26953125" customWidth="1"/>
  </cols>
  <sheetData>
    <row r="1" spans="1:8" x14ac:dyDescent="0.35">
      <c r="B1" s="15" t="s">
        <v>9</v>
      </c>
    </row>
    <row r="3" spans="1:8" x14ac:dyDescent="0.35">
      <c r="B3" s="8"/>
    </row>
    <row r="4" spans="1:8" x14ac:dyDescent="0.35">
      <c r="B4" t="s">
        <v>56</v>
      </c>
      <c r="C4" s="36">
        <f>'Accounting Statement'!C12</f>
        <v>2851</v>
      </c>
      <c r="D4" t="s">
        <v>69</v>
      </c>
      <c r="E4" s="36">
        <f>'Accounting Statement'!D12</f>
        <v>5084</v>
      </c>
    </row>
    <row r="6" spans="1:8" x14ac:dyDescent="0.35">
      <c r="D6" t="s">
        <v>3</v>
      </c>
      <c r="E6" s="1">
        <f>E4-C4</f>
        <v>2233</v>
      </c>
    </row>
    <row r="7" spans="1:8" x14ac:dyDescent="0.35">
      <c r="D7" t="s">
        <v>37</v>
      </c>
      <c r="E7" s="6">
        <f>IF(AND(C4=0,E4=0),0,IF(C4=0,1,IF(E4=0,-1,(E4-C4)/C4)))</f>
        <v>0.78323395299894771</v>
      </c>
      <c r="F7" t="str">
        <f>IF(E7&lt;-0.15,"yes explain",IF(E7&gt;0.15,"Yes explain","No explanation required"))</f>
        <v>Yes explain</v>
      </c>
    </row>
    <row r="9" spans="1:8" x14ac:dyDescent="0.35">
      <c r="B9" s="8" t="s">
        <v>5</v>
      </c>
    </row>
    <row r="10" spans="1:8" x14ac:dyDescent="0.35">
      <c r="B10" s="18" t="s">
        <v>39</v>
      </c>
    </row>
    <row r="11" spans="1:8" x14ac:dyDescent="0.35">
      <c r="B11" s="76" t="s">
        <v>58</v>
      </c>
    </row>
    <row r="12" spans="1:8" x14ac:dyDescent="0.35">
      <c r="B12" s="8"/>
    </row>
    <row r="13" spans="1:8" s="3" customFormat="1" ht="26.5" x14ac:dyDescent="0.35">
      <c r="B13" s="4" t="s">
        <v>57</v>
      </c>
      <c r="C13" s="4" t="s">
        <v>70</v>
      </c>
      <c r="D13" s="5" t="s">
        <v>3</v>
      </c>
      <c r="E13" s="89" t="s">
        <v>1</v>
      </c>
      <c r="F13" s="90"/>
      <c r="G13" s="89" t="s">
        <v>59</v>
      </c>
      <c r="H13" s="90"/>
    </row>
    <row r="14" spans="1:8" s="17" customFormat="1" x14ac:dyDescent="0.35">
      <c r="A14" s="16"/>
      <c r="B14" s="13"/>
      <c r="C14" s="13"/>
      <c r="D14" s="74">
        <f>C14-B14</f>
        <v>0</v>
      </c>
      <c r="E14" s="92"/>
      <c r="F14" s="93"/>
      <c r="G14" s="16"/>
    </row>
    <row r="15" spans="1:8" s="11" customFormat="1" x14ac:dyDescent="0.35">
      <c r="A15" s="11" t="s">
        <v>80</v>
      </c>
      <c r="B15" s="12">
        <v>0</v>
      </c>
      <c r="C15" s="12">
        <f>2748+66+33.6</f>
        <v>2847.6</v>
      </c>
      <c r="D15" s="74">
        <f t="shared" ref="D15:D28" si="0">C15-B15</f>
        <v>2847.6</v>
      </c>
      <c r="E15" s="87" t="s">
        <v>81</v>
      </c>
      <c r="F15" s="88"/>
    </row>
    <row r="16" spans="1:8" s="11" customFormat="1" x14ac:dyDescent="0.35">
      <c r="A16" s="11" t="s">
        <v>89</v>
      </c>
      <c r="B16" s="12"/>
      <c r="C16" s="12">
        <v>63.24</v>
      </c>
      <c r="D16" s="74">
        <f t="shared" si="0"/>
        <v>63.24</v>
      </c>
      <c r="E16" s="77" t="s">
        <v>90</v>
      </c>
      <c r="F16" s="78"/>
    </row>
    <row r="17" spans="1:8" s="11" customFormat="1" x14ac:dyDescent="0.35">
      <c r="A17" s="11" t="s">
        <v>82</v>
      </c>
      <c r="B17" s="12">
        <v>800</v>
      </c>
      <c r="C17" s="12">
        <v>800</v>
      </c>
      <c r="D17" s="74">
        <f t="shared" si="0"/>
        <v>0</v>
      </c>
      <c r="E17" s="87"/>
      <c r="F17" s="88"/>
    </row>
    <row r="18" spans="1:8" s="11" customFormat="1" x14ac:dyDescent="0.35">
      <c r="A18" s="11" t="s">
        <v>73</v>
      </c>
      <c r="B18" s="12">
        <v>0</v>
      </c>
      <c r="C18" s="12">
        <v>0</v>
      </c>
      <c r="D18" s="74">
        <f t="shared" si="0"/>
        <v>0</v>
      </c>
      <c r="E18" s="87"/>
      <c r="F18" s="88"/>
    </row>
    <row r="19" spans="1:8" s="11" customFormat="1" x14ac:dyDescent="0.35">
      <c r="A19" s="11" t="s">
        <v>74</v>
      </c>
      <c r="B19" s="12">
        <v>570</v>
      </c>
      <c r="C19" s="12">
        <v>480</v>
      </c>
      <c r="D19" s="74">
        <f t="shared" si="0"/>
        <v>-90</v>
      </c>
      <c r="E19" s="87"/>
      <c r="F19" s="88"/>
    </row>
    <row r="20" spans="1:8" s="11" customFormat="1" x14ac:dyDescent="0.35">
      <c r="A20" s="11" t="s">
        <v>72</v>
      </c>
      <c r="B20" s="12"/>
      <c r="C20" s="12">
        <v>214</v>
      </c>
      <c r="D20" s="74">
        <f t="shared" si="0"/>
        <v>214</v>
      </c>
      <c r="E20" s="87"/>
      <c r="F20" s="88"/>
    </row>
    <row r="21" spans="1:8" s="11" customFormat="1" x14ac:dyDescent="0.35">
      <c r="A21" s="11" t="s">
        <v>83</v>
      </c>
      <c r="B21" s="12"/>
      <c r="C21" s="12">
        <v>26.75</v>
      </c>
      <c r="D21" s="74">
        <f t="shared" si="0"/>
        <v>26.75</v>
      </c>
      <c r="E21" s="87"/>
      <c r="F21" s="88"/>
    </row>
    <row r="22" spans="1:8" s="11" customFormat="1" x14ac:dyDescent="0.35">
      <c r="A22" s="11" t="s">
        <v>84</v>
      </c>
      <c r="B22" s="12">
        <v>72</v>
      </c>
      <c r="C22" s="12">
        <v>130</v>
      </c>
      <c r="D22" s="74">
        <f t="shared" si="0"/>
        <v>58</v>
      </c>
      <c r="E22" s="87"/>
      <c r="F22" s="88"/>
    </row>
    <row r="23" spans="1:8" s="11" customFormat="1" x14ac:dyDescent="0.35">
      <c r="A23" s="11" t="s">
        <v>85</v>
      </c>
      <c r="B23" s="12">
        <v>963.07</v>
      </c>
      <c r="C23" s="12">
        <v>0</v>
      </c>
      <c r="D23" s="74">
        <f t="shared" si="0"/>
        <v>-963.07</v>
      </c>
      <c r="E23" s="87" t="s">
        <v>91</v>
      </c>
      <c r="F23" s="88"/>
    </row>
    <row r="24" spans="1:8" s="11" customFormat="1" x14ac:dyDescent="0.35">
      <c r="A24" s="11" t="s">
        <v>86</v>
      </c>
      <c r="B24" s="12">
        <v>57.68</v>
      </c>
      <c r="C24" s="12">
        <v>60.45</v>
      </c>
      <c r="D24" s="74">
        <f t="shared" si="0"/>
        <v>2.7700000000000031</v>
      </c>
      <c r="E24" s="87"/>
      <c r="F24" s="88"/>
    </row>
    <row r="25" spans="1:8" s="11" customFormat="1" x14ac:dyDescent="0.35">
      <c r="A25" s="11" t="s">
        <v>71</v>
      </c>
      <c r="B25" s="12">
        <v>252</v>
      </c>
      <c r="C25" s="12">
        <v>100</v>
      </c>
      <c r="D25" s="74">
        <f t="shared" si="0"/>
        <v>-152</v>
      </c>
      <c r="E25" s="87" t="s">
        <v>93</v>
      </c>
      <c r="F25" s="88"/>
    </row>
    <row r="26" spans="1:8" s="11" customFormat="1" x14ac:dyDescent="0.35">
      <c r="A26" s="11" t="s">
        <v>87</v>
      </c>
      <c r="B26" s="12"/>
      <c r="C26" s="12">
        <v>63</v>
      </c>
      <c r="D26" s="74">
        <f t="shared" si="0"/>
        <v>63</v>
      </c>
      <c r="E26" s="87"/>
      <c r="F26" s="88"/>
    </row>
    <row r="27" spans="1:8" s="11" customFormat="1" x14ac:dyDescent="0.35">
      <c r="A27" s="11" t="s">
        <v>88</v>
      </c>
      <c r="B27" s="12">
        <v>136.46</v>
      </c>
      <c r="C27" s="12">
        <f>290.99+8.1</f>
        <v>299.09000000000003</v>
      </c>
      <c r="D27" s="74">
        <f t="shared" si="0"/>
        <v>162.63000000000002</v>
      </c>
      <c r="E27" s="87" t="s">
        <v>92</v>
      </c>
      <c r="F27" s="88"/>
    </row>
    <row r="28" spans="1:8" s="11" customFormat="1" x14ac:dyDescent="0.35">
      <c r="B28" s="12"/>
      <c r="C28" s="12"/>
      <c r="D28" s="74">
        <f t="shared" si="0"/>
        <v>0</v>
      </c>
      <c r="E28" s="87"/>
      <c r="F28" s="88"/>
    </row>
    <row r="29" spans="1:8" x14ac:dyDescent="0.35">
      <c r="A29" s="9" t="s">
        <v>0</v>
      </c>
      <c r="B29" s="10">
        <f>SUM(B14:B28)</f>
        <v>2851.21</v>
      </c>
      <c r="C29" s="10">
        <f>SUM(C14:C28)</f>
        <v>5084.13</v>
      </c>
      <c r="D29" s="75">
        <f>SUM(D14:D28)</f>
        <v>2232.9199999999996</v>
      </c>
      <c r="E29" s="91"/>
      <c r="F29" s="88"/>
      <c r="G29" s="7"/>
    </row>
    <row r="30" spans="1:8" x14ac:dyDescent="0.35">
      <c r="H30" s="2"/>
    </row>
    <row r="31" spans="1:8" x14ac:dyDescent="0.35">
      <c r="F31" s="7"/>
    </row>
    <row r="32" spans="1:8" x14ac:dyDescent="0.35">
      <c r="A32" s="14" t="s">
        <v>4</v>
      </c>
    </row>
  </sheetData>
  <mergeCells count="17">
    <mergeCell ref="G13:H13"/>
    <mergeCell ref="E25:F25"/>
    <mergeCell ref="E26:F26"/>
    <mergeCell ref="E27:F27"/>
    <mergeCell ref="E28:F28"/>
    <mergeCell ref="E29:F29"/>
    <mergeCell ref="E24:F24"/>
    <mergeCell ref="E13:F13"/>
    <mergeCell ref="E14:F14"/>
    <mergeCell ref="E15:F15"/>
    <mergeCell ref="E17:F17"/>
    <mergeCell ref="E18:F18"/>
    <mergeCell ref="E19:F19"/>
    <mergeCell ref="E20:F20"/>
    <mergeCell ref="E21:F21"/>
    <mergeCell ref="E22:F22"/>
    <mergeCell ref="E23:F23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tabSelected="1" workbookViewId="0">
      <selection activeCell="E20" sqref="E20"/>
    </sheetView>
  </sheetViews>
  <sheetFormatPr defaultColWidth="9.1796875" defaultRowHeight="14.5" x14ac:dyDescent="0.35"/>
  <cols>
    <col min="1" max="1" width="6.81640625" style="59" bestFit="1" customWidth="1"/>
    <col min="2" max="2" width="11.26953125" style="59" customWidth="1"/>
    <col min="3" max="3" width="10.7265625" style="59" customWidth="1"/>
    <col min="4" max="4" width="10.453125" style="59" bestFit="1" customWidth="1"/>
    <col min="5" max="5" width="9.81640625" style="59" customWidth="1"/>
    <col min="6" max="6" width="12.54296875" style="59" customWidth="1"/>
    <col min="7" max="16384" width="9.1796875" style="59"/>
  </cols>
  <sheetData>
    <row r="1" spans="2:7" x14ac:dyDescent="0.35">
      <c r="B1" s="64" t="s">
        <v>43</v>
      </c>
    </row>
    <row r="3" spans="2:7" x14ac:dyDescent="0.35">
      <c r="B3" s="60"/>
    </row>
    <row r="4" spans="2:7" x14ac:dyDescent="0.35">
      <c r="B4" s="59" t="s">
        <v>44</v>
      </c>
      <c r="C4" s="65">
        <f>'Accounting Statement'!D13</f>
        <v>6679</v>
      </c>
      <c r="D4" s="59" t="s">
        <v>45</v>
      </c>
      <c r="E4" s="65">
        <f>'Accounting Statement'!D8</f>
        <v>4600</v>
      </c>
    </row>
    <row r="6" spans="2:7" x14ac:dyDescent="0.35">
      <c r="D6" s="66"/>
    </row>
    <row r="7" spans="2:7" x14ac:dyDescent="0.35">
      <c r="E7" s="67"/>
    </row>
    <row r="8" spans="2:7" x14ac:dyDescent="0.35">
      <c r="E8" s="60" t="s">
        <v>46</v>
      </c>
      <c r="F8" s="60" t="s">
        <v>46</v>
      </c>
      <c r="G8" s="60" t="s">
        <v>46</v>
      </c>
    </row>
    <row r="9" spans="2:7" x14ac:dyDescent="0.35">
      <c r="B9" s="60" t="s">
        <v>47</v>
      </c>
    </row>
    <row r="10" spans="2:7" x14ac:dyDescent="0.35">
      <c r="C10" s="61" t="s">
        <v>107</v>
      </c>
      <c r="E10" s="61">
        <v>1500</v>
      </c>
    </row>
    <row r="11" spans="2:7" x14ac:dyDescent="0.35">
      <c r="C11" s="61" t="s">
        <v>108</v>
      </c>
      <c r="E11" s="61">
        <v>3500</v>
      </c>
    </row>
    <row r="12" spans="2:7" x14ac:dyDescent="0.35">
      <c r="C12" s="61" t="s">
        <v>48</v>
      </c>
      <c r="E12" s="61"/>
    </row>
    <row r="13" spans="2:7" x14ac:dyDescent="0.35">
      <c r="C13" s="61" t="s">
        <v>49</v>
      </c>
      <c r="E13" s="61"/>
    </row>
    <row r="14" spans="2:7" x14ac:dyDescent="0.35">
      <c r="C14" s="61" t="s">
        <v>50</v>
      </c>
      <c r="E14" s="61"/>
    </row>
    <row r="15" spans="2:7" x14ac:dyDescent="0.35">
      <c r="C15" s="61" t="s">
        <v>51</v>
      </c>
      <c r="E15" s="61"/>
    </row>
    <row r="16" spans="2:7" x14ac:dyDescent="0.35">
      <c r="C16" s="61" t="s">
        <v>52</v>
      </c>
      <c r="E16" s="61"/>
    </row>
    <row r="17" spans="2:7" x14ac:dyDescent="0.35">
      <c r="F17" s="62">
        <f>SUM(E10:E16)</f>
        <v>5000</v>
      </c>
    </row>
    <row r="19" spans="2:7" x14ac:dyDescent="0.35">
      <c r="B19" s="60" t="s">
        <v>53</v>
      </c>
      <c r="E19" s="61">
        <v>1678.24</v>
      </c>
    </row>
    <row r="20" spans="2:7" x14ac:dyDescent="0.35">
      <c r="F20" s="62">
        <f>E19</f>
        <v>1678.24</v>
      </c>
    </row>
    <row r="21" spans="2:7" ht="15" thickBot="1" x14ac:dyDescent="0.4">
      <c r="B21" s="60" t="s">
        <v>54</v>
      </c>
      <c r="G21" s="63">
        <f>F17+F20</f>
        <v>6678.24</v>
      </c>
    </row>
    <row r="22" spans="2:7" ht="15" thickTop="1" x14ac:dyDescent="0.35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topLeftCell="B10" workbookViewId="0">
      <selection activeCell="E18" sqref="E18:F18"/>
    </sheetView>
  </sheetViews>
  <sheetFormatPr defaultRowHeight="14.5" x14ac:dyDescent="0.35"/>
  <cols>
    <col min="1" max="1" width="22.36328125" customWidth="1"/>
    <col min="2" max="2" width="11.26953125" customWidth="1"/>
    <col min="3" max="3" width="10.7265625" customWidth="1"/>
    <col min="4" max="4" width="10.453125" bestFit="1" customWidth="1"/>
    <col min="5" max="5" width="9.81640625" customWidth="1"/>
    <col min="6" max="6" width="70.7265625" bestFit="1" customWidth="1"/>
    <col min="7" max="7" width="22" bestFit="1" customWidth="1"/>
    <col min="8" max="8" width="13.7265625" customWidth="1"/>
  </cols>
  <sheetData>
    <row r="1" spans="1:8" x14ac:dyDescent="0.35">
      <c r="B1" s="15" t="s">
        <v>10</v>
      </c>
    </row>
    <row r="3" spans="1:8" x14ac:dyDescent="0.35">
      <c r="B3" s="8"/>
    </row>
    <row r="4" spans="1:8" x14ac:dyDescent="0.35">
      <c r="B4" t="s">
        <v>56</v>
      </c>
      <c r="C4" s="36">
        <f>'Accounting Statement'!C16</f>
        <v>4377</v>
      </c>
      <c r="D4" t="s">
        <v>69</v>
      </c>
      <c r="E4" s="36">
        <f>'Accounting Statement'!D16</f>
        <v>7827</v>
      </c>
    </row>
    <row r="6" spans="1:8" x14ac:dyDescent="0.35">
      <c r="D6" t="s">
        <v>3</v>
      </c>
      <c r="E6" s="1">
        <f>E4-C4</f>
        <v>3450</v>
      </c>
    </row>
    <row r="7" spans="1:8" x14ac:dyDescent="0.35">
      <c r="D7" t="s">
        <v>37</v>
      </c>
      <c r="E7" s="6">
        <f>IF(AND(C4=0,E4=0),0,IF(C4=0,1,IF(E4=0,-1,(E4-C4)/C4)))</f>
        <v>0.78821110349554491</v>
      </c>
      <c r="F7" t="str">
        <f>IF(E7&lt;-0.15,"yes explain",IF(E7&gt;0.15,"Yes explain","No explanation required - unless there is a capital payment or receipt in excess of 15% of fixed assets"))</f>
        <v>Yes explain</v>
      </c>
    </row>
    <row r="9" spans="1:8" x14ac:dyDescent="0.35">
      <c r="B9" s="8" t="s">
        <v>5</v>
      </c>
    </row>
    <row r="10" spans="1:8" x14ac:dyDescent="0.35">
      <c r="B10" s="19" t="s">
        <v>11</v>
      </c>
    </row>
    <row r="11" spans="1:8" x14ac:dyDescent="0.35">
      <c r="B11" s="18" t="s">
        <v>60</v>
      </c>
    </row>
    <row r="12" spans="1:8" s="3" customFormat="1" ht="26.25" customHeight="1" x14ac:dyDescent="0.35">
      <c r="B12" s="4" t="s">
        <v>57</v>
      </c>
      <c r="C12" s="4" t="s">
        <v>70</v>
      </c>
      <c r="D12" s="5" t="s">
        <v>3</v>
      </c>
      <c r="E12" s="89" t="s">
        <v>1</v>
      </c>
      <c r="F12" s="90"/>
      <c r="G12" s="72" t="s">
        <v>64</v>
      </c>
      <c r="H12" s="73" t="s">
        <v>65</v>
      </c>
    </row>
    <row r="13" spans="1:8" s="17" customFormat="1" x14ac:dyDescent="0.35">
      <c r="A13" s="1" t="s">
        <v>94</v>
      </c>
      <c r="B13" s="13">
        <v>2562</v>
      </c>
      <c r="C13" s="83">
        <v>2562</v>
      </c>
      <c r="D13" s="13">
        <f>C13-B13</f>
        <v>0</v>
      </c>
      <c r="E13" s="92"/>
      <c r="F13" s="93"/>
      <c r="G13" s="16"/>
    </row>
    <row r="14" spans="1:8" s="11" customFormat="1" x14ac:dyDescent="0.35">
      <c r="A14" s="1" t="s">
        <v>95</v>
      </c>
      <c r="B14" s="12">
        <v>198</v>
      </c>
      <c r="C14" s="83">
        <v>198</v>
      </c>
      <c r="D14" s="13">
        <f t="shared" ref="D14:D27" si="0">C14-B14</f>
        <v>0</v>
      </c>
      <c r="E14" s="87"/>
      <c r="F14" s="88"/>
    </row>
    <row r="15" spans="1:8" s="11" customFormat="1" x14ac:dyDescent="0.35">
      <c r="A15" s="1" t="s">
        <v>96</v>
      </c>
      <c r="B15" s="12">
        <v>264</v>
      </c>
      <c r="C15" s="83">
        <v>264</v>
      </c>
      <c r="D15" s="13">
        <f t="shared" si="0"/>
        <v>0</v>
      </c>
      <c r="E15" s="87"/>
      <c r="F15" s="88"/>
    </row>
    <row r="16" spans="1:8" s="11" customFormat="1" x14ac:dyDescent="0.35">
      <c r="A16" s="1" t="s">
        <v>96</v>
      </c>
      <c r="B16" s="12">
        <v>339.99</v>
      </c>
      <c r="C16" s="83">
        <v>339.99</v>
      </c>
      <c r="D16" s="13">
        <f t="shared" si="0"/>
        <v>0</v>
      </c>
      <c r="E16" s="87"/>
      <c r="F16" s="88"/>
    </row>
    <row r="17" spans="1:12" s="11" customFormat="1" x14ac:dyDescent="0.35">
      <c r="A17" s="1" t="s">
        <v>96</v>
      </c>
      <c r="B17" s="12">
        <v>1</v>
      </c>
      <c r="C17" s="83">
        <v>1</v>
      </c>
      <c r="D17" s="13">
        <f t="shared" si="0"/>
        <v>0</v>
      </c>
      <c r="E17" s="87"/>
      <c r="F17" s="88"/>
    </row>
    <row r="18" spans="1:12" s="11" customFormat="1" x14ac:dyDescent="0.35">
      <c r="A18" s="1" t="s">
        <v>97</v>
      </c>
      <c r="B18" s="12">
        <v>499.99</v>
      </c>
      <c r="C18" s="83">
        <v>499.99</v>
      </c>
      <c r="D18" s="13">
        <f t="shared" si="0"/>
        <v>0</v>
      </c>
      <c r="E18" s="87"/>
      <c r="F18" s="88"/>
      <c r="L18" s="20"/>
    </row>
    <row r="19" spans="1:12" s="11" customFormat="1" x14ac:dyDescent="0.35">
      <c r="A19" s="1" t="s">
        <v>98</v>
      </c>
      <c r="B19" s="12">
        <v>152.27000000000001</v>
      </c>
      <c r="C19" s="83">
        <v>152.27000000000001</v>
      </c>
      <c r="D19" s="13">
        <f t="shared" si="0"/>
        <v>0</v>
      </c>
      <c r="E19" s="87"/>
      <c r="F19" s="88"/>
    </row>
    <row r="20" spans="1:12" s="11" customFormat="1" x14ac:dyDescent="0.35">
      <c r="A20" s="1" t="s">
        <v>99</v>
      </c>
      <c r="B20" s="12">
        <v>360</v>
      </c>
      <c r="C20" s="83">
        <v>360</v>
      </c>
      <c r="D20" s="13">
        <f t="shared" si="0"/>
        <v>0</v>
      </c>
      <c r="E20" s="87"/>
      <c r="F20" s="88"/>
    </row>
    <row r="21" spans="1:12" s="11" customFormat="1" x14ac:dyDescent="0.35">
      <c r="A21" s="1" t="s">
        <v>100</v>
      </c>
      <c r="B21" s="12">
        <v>0</v>
      </c>
      <c r="C21" s="83">
        <v>1200</v>
      </c>
      <c r="D21" s="13">
        <f t="shared" si="0"/>
        <v>1200</v>
      </c>
      <c r="E21" s="87" t="s">
        <v>102</v>
      </c>
      <c r="F21" s="88"/>
      <c r="G21" s="11" t="s">
        <v>104</v>
      </c>
      <c r="H21" s="11" t="s">
        <v>105</v>
      </c>
    </row>
    <row r="22" spans="1:12" s="11" customFormat="1" x14ac:dyDescent="0.35">
      <c r="A22" s="1" t="s">
        <v>101</v>
      </c>
      <c r="B22" s="12">
        <v>0</v>
      </c>
      <c r="C22" s="83">
        <v>750</v>
      </c>
      <c r="D22" s="13">
        <f t="shared" si="0"/>
        <v>750</v>
      </c>
      <c r="E22" s="87" t="s">
        <v>103</v>
      </c>
      <c r="F22" s="88"/>
      <c r="G22" s="11" t="s">
        <v>106</v>
      </c>
    </row>
    <row r="23" spans="1:12" s="11" customFormat="1" x14ac:dyDescent="0.35">
      <c r="A23" s="1" t="s">
        <v>101</v>
      </c>
      <c r="B23" s="12">
        <v>0</v>
      </c>
      <c r="C23" s="83">
        <v>750</v>
      </c>
      <c r="D23" s="13">
        <f t="shared" si="0"/>
        <v>750</v>
      </c>
      <c r="E23" s="87" t="s">
        <v>103</v>
      </c>
      <c r="F23" s="88"/>
      <c r="G23" s="11" t="s">
        <v>106</v>
      </c>
    </row>
    <row r="24" spans="1:12" s="11" customFormat="1" x14ac:dyDescent="0.35">
      <c r="A24" s="1" t="s">
        <v>101</v>
      </c>
      <c r="B24" s="12">
        <v>0</v>
      </c>
      <c r="C24" s="83">
        <v>750</v>
      </c>
      <c r="D24" s="13">
        <f t="shared" si="0"/>
        <v>750</v>
      </c>
      <c r="E24" s="87" t="s">
        <v>103</v>
      </c>
      <c r="F24" s="88"/>
      <c r="G24" s="11" t="s">
        <v>106</v>
      </c>
    </row>
    <row r="25" spans="1:12" s="11" customFormat="1" x14ac:dyDescent="0.35">
      <c r="B25" s="12"/>
      <c r="C25" s="12"/>
      <c r="D25" s="13">
        <f t="shared" si="0"/>
        <v>0</v>
      </c>
      <c r="E25" s="87"/>
      <c r="F25" s="88"/>
    </row>
    <row r="26" spans="1:12" s="11" customFormat="1" x14ac:dyDescent="0.35">
      <c r="B26" s="12"/>
      <c r="C26" s="12"/>
      <c r="D26" s="13">
        <f t="shared" si="0"/>
        <v>0</v>
      </c>
      <c r="E26" s="87"/>
      <c r="F26" s="88"/>
    </row>
    <row r="27" spans="1:12" s="11" customFormat="1" x14ac:dyDescent="0.35">
      <c r="B27" s="12"/>
      <c r="C27" s="12"/>
      <c r="D27" s="13">
        <f t="shared" si="0"/>
        <v>0</v>
      </c>
      <c r="E27" s="87"/>
      <c r="F27" s="88"/>
    </row>
    <row r="28" spans="1:12" x14ac:dyDescent="0.35">
      <c r="A28" s="9" t="s">
        <v>0</v>
      </c>
      <c r="B28" s="10">
        <f>SUM(B13:B27)</f>
        <v>4377.25</v>
      </c>
      <c r="C28" s="10">
        <f>SUM(C13:C27)</f>
        <v>7827.25</v>
      </c>
      <c r="D28" s="10">
        <f>SUM(D13:D27)</f>
        <v>3450</v>
      </c>
      <c r="E28" s="91"/>
      <c r="F28" s="88"/>
      <c r="G28" s="7"/>
    </row>
    <row r="29" spans="1:12" x14ac:dyDescent="0.35">
      <c r="H29" s="2"/>
    </row>
    <row r="30" spans="1:12" x14ac:dyDescent="0.35">
      <c r="A30" s="14" t="s">
        <v>4</v>
      </c>
      <c r="F30" s="7"/>
    </row>
    <row r="32" spans="1:12" x14ac:dyDescent="0.35">
      <c r="B32" s="18" t="s">
        <v>61</v>
      </c>
    </row>
    <row r="33" spans="1:8" x14ac:dyDescent="0.35">
      <c r="B33" t="s">
        <v>66</v>
      </c>
    </row>
    <row r="34" spans="1:8" x14ac:dyDescent="0.35">
      <c r="B34" t="s">
        <v>56</v>
      </c>
      <c r="C34" s="36">
        <f>'Accounting Statement'!C45</f>
        <v>0</v>
      </c>
      <c r="D34" t="s">
        <v>69</v>
      </c>
      <c r="E34" s="36">
        <f>'Accounting Statement'!D45</f>
        <v>0</v>
      </c>
    </row>
    <row r="36" spans="1:8" ht="29" x14ac:dyDescent="0.35">
      <c r="A36" s="3"/>
      <c r="B36" s="4" t="s">
        <v>57</v>
      </c>
      <c r="C36" s="4" t="s">
        <v>70</v>
      </c>
      <c r="D36" s="5" t="s">
        <v>3</v>
      </c>
      <c r="E36" s="89" t="s">
        <v>1</v>
      </c>
      <c r="F36" s="90"/>
      <c r="G36" s="72" t="s">
        <v>64</v>
      </c>
      <c r="H36" s="73" t="s">
        <v>65</v>
      </c>
    </row>
    <row r="37" spans="1:8" x14ac:dyDescent="0.35">
      <c r="A37" s="16"/>
      <c r="B37" s="13"/>
      <c r="C37" s="13"/>
      <c r="D37" s="13">
        <f>C37-B37</f>
        <v>0</v>
      </c>
      <c r="E37" s="92"/>
      <c r="F37" s="93"/>
      <c r="G37" s="16"/>
      <c r="H37" s="17"/>
    </row>
    <row r="38" spans="1:8" x14ac:dyDescent="0.35">
      <c r="A38" s="11"/>
      <c r="B38" s="12"/>
      <c r="C38" s="12"/>
      <c r="D38" s="13">
        <f t="shared" ref="D38:D39" si="1">C38-B38</f>
        <v>0</v>
      </c>
      <c r="E38" s="87"/>
      <c r="F38" s="88"/>
      <c r="G38" s="11"/>
      <c r="H38" s="11"/>
    </row>
    <row r="39" spans="1:8" x14ac:dyDescent="0.35">
      <c r="A39" s="11"/>
      <c r="B39" s="12"/>
      <c r="C39" s="12"/>
      <c r="D39" s="13">
        <f t="shared" si="1"/>
        <v>0</v>
      </c>
      <c r="E39" s="87"/>
      <c r="F39" s="88"/>
      <c r="G39" s="11"/>
      <c r="H39" s="11"/>
    </row>
    <row r="40" spans="1:8" x14ac:dyDescent="0.35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91"/>
      <c r="F40" s="88"/>
      <c r="G40" s="7"/>
    </row>
  </sheetData>
  <mergeCells count="22">
    <mergeCell ref="E40:F40"/>
    <mergeCell ref="E39:F39"/>
    <mergeCell ref="E36:F36"/>
    <mergeCell ref="E37:F37"/>
    <mergeCell ref="E38:F38"/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C12" sqref="C12"/>
    </sheetView>
  </sheetViews>
  <sheetFormatPr defaultRowHeight="14.5" x14ac:dyDescent="0.35"/>
  <cols>
    <col min="1" max="1" width="6.81640625" bestFit="1" customWidth="1"/>
    <col min="2" max="2" width="11.26953125" customWidth="1"/>
    <col min="3" max="3" width="10.7265625" customWidth="1"/>
    <col min="4" max="4" width="10.453125" bestFit="1" customWidth="1"/>
    <col min="5" max="5" width="9.81640625" customWidth="1"/>
    <col min="6" max="6" width="70.7265625" bestFit="1" customWidth="1"/>
  </cols>
  <sheetData>
    <row r="1" spans="1:7" x14ac:dyDescent="0.35">
      <c r="B1" s="15" t="s">
        <v>12</v>
      </c>
    </row>
    <row r="3" spans="1:7" x14ac:dyDescent="0.35">
      <c r="B3" s="8"/>
    </row>
    <row r="4" spans="1:7" x14ac:dyDescent="0.35">
      <c r="B4" t="s">
        <v>56</v>
      </c>
      <c r="C4" s="36">
        <f>'Accounting Statement'!C17</f>
        <v>0</v>
      </c>
      <c r="D4" t="s">
        <v>69</v>
      </c>
      <c r="E4" s="36">
        <f>'Accounting Statement'!D17</f>
        <v>0</v>
      </c>
    </row>
    <row r="6" spans="1:7" x14ac:dyDescent="0.35">
      <c r="D6" t="s">
        <v>3</v>
      </c>
      <c r="E6" s="1">
        <f>F4-C4</f>
        <v>0</v>
      </c>
    </row>
    <row r="7" spans="1:7" x14ac:dyDescent="0.35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35">
      <c r="B9" s="8" t="s">
        <v>5</v>
      </c>
    </row>
    <row r="10" spans="1:7" x14ac:dyDescent="0.35">
      <c r="B10" s="18" t="s">
        <v>62</v>
      </c>
    </row>
    <row r="11" spans="1:7" s="3" customFormat="1" ht="26.5" x14ac:dyDescent="0.35">
      <c r="B11" s="4" t="s">
        <v>57</v>
      </c>
      <c r="C11" s="4" t="s">
        <v>70</v>
      </c>
      <c r="D11" s="5" t="s">
        <v>3</v>
      </c>
      <c r="E11" s="89" t="s">
        <v>1</v>
      </c>
      <c r="F11" s="90"/>
    </row>
    <row r="12" spans="1:7" s="17" customFormat="1" x14ac:dyDescent="0.35">
      <c r="A12" s="16"/>
      <c r="B12" s="13"/>
      <c r="C12" s="13"/>
      <c r="D12" s="13">
        <f>C12-B12</f>
        <v>0</v>
      </c>
      <c r="E12" s="92"/>
      <c r="F12" s="93"/>
      <c r="G12" s="16"/>
    </row>
    <row r="13" spans="1:7" s="11" customFormat="1" x14ac:dyDescent="0.35">
      <c r="B13" s="12"/>
      <c r="C13" s="12"/>
      <c r="D13" s="13">
        <f t="shared" ref="D13:D18" si="0">C13-B13</f>
        <v>0</v>
      </c>
      <c r="E13" s="87"/>
      <c r="F13" s="88"/>
    </row>
    <row r="14" spans="1:7" s="11" customFormat="1" x14ac:dyDescent="0.35">
      <c r="B14" s="12"/>
      <c r="C14" s="12"/>
      <c r="D14" s="13">
        <f t="shared" si="0"/>
        <v>0</v>
      </c>
      <c r="E14" s="87"/>
      <c r="F14" s="88"/>
    </row>
    <row r="15" spans="1:7" s="11" customFormat="1" x14ac:dyDescent="0.35">
      <c r="B15" s="12"/>
      <c r="C15" s="12"/>
      <c r="D15" s="13">
        <f t="shared" si="0"/>
        <v>0</v>
      </c>
      <c r="E15" s="87"/>
      <c r="F15" s="88"/>
    </row>
    <row r="16" spans="1:7" s="11" customFormat="1" x14ac:dyDescent="0.35">
      <c r="B16" s="12"/>
      <c r="C16" s="12"/>
      <c r="D16" s="13">
        <f t="shared" si="0"/>
        <v>0</v>
      </c>
      <c r="E16" s="87"/>
      <c r="F16" s="88"/>
    </row>
    <row r="17" spans="1:8" s="11" customFormat="1" x14ac:dyDescent="0.35">
      <c r="B17" s="12"/>
      <c r="C17" s="12"/>
      <c r="D17" s="13">
        <f t="shared" si="0"/>
        <v>0</v>
      </c>
      <c r="E17" s="87"/>
      <c r="F17" s="88"/>
    </row>
    <row r="18" spans="1:8" s="11" customFormat="1" x14ac:dyDescent="0.35">
      <c r="B18" s="12"/>
      <c r="C18" s="12"/>
      <c r="D18" s="13">
        <f t="shared" si="0"/>
        <v>0</v>
      </c>
      <c r="E18" s="87"/>
      <c r="F18" s="88"/>
    </row>
    <row r="19" spans="1:8" x14ac:dyDescent="0.35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91"/>
      <c r="F19" s="88"/>
      <c r="G19" s="7"/>
    </row>
    <row r="20" spans="1:8" x14ac:dyDescent="0.35">
      <c r="H20" s="2"/>
    </row>
    <row r="21" spans="1:8" x14ac:dyDescent="0.35">
      <c r="F21" s="7"/>
    </row>
    <row r="22" spans="1:8" x14ac:dyDescent="0.35">
      <c r="A22" s="14" t="s">
        <v>4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3F1AD0D3-C2B2-41A7-8D84-5B653192951F}">
  <ds:schemaRefs/>
</ds:datastoreItem>
</file>

<file path=customXml/itemProps2.xml><?xml version="1.0" encoding="utf-8"?>
<ds:datastoreItem xmlns:ds="http://schemas.openxmlformats.org/officeDocument/2006/customXml" ds:itemID="{460E185F-155A-4A0D-81DB-4F839B431F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Parish Council Clerk</cp:lastModifiedBy>
  <cp:lastPrinted>2023-03-20T07:35:33Z</cp:lastPrinted>
  <dcterms:created xsi:type="dcterms:W3CDTF">2023-03-10T09:35:56Z</dcterms:created>
  <dcterms:modified xsi:type="dcterms:W3CDTF">2025-05-16T07:25:32Z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